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<sst xmlns="http://schemas.openxmlformats.org/spreadsheetml/2006/main" count="2101" uniqueCount="288">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</sst>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1253977.26</v>
      </c>
      <c r="G8" s="151">
        <f>F8-E8</f>
        <v>-40203.840000000084</v>
      </c>
      <c r="H8" s="377">
        <f aca="true" t="shared" si="0" ref="H8:H15">F8/E8</f>
        <v>0.9689349195410132</v>
      </c>
      <c r="I8" s="153">
        <f aca="true" t="shared" si="1" ref="I8:I52">F8-D8</f>
        <v>-40203.840000000084</v>
      </c>
      <c r="J8" s="219">
        <f aca="true" t="shared" si="2" ref="J8:J14">F8/D8</f>
        <v>0.9689349195410132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269181.26</v>
      </c>
      <c r="S8" s="205">
        <f aca="true" t="shared" si="7" ref="S8:S20">F8/Q8</f>
        <v>1.273337076917453</v>
      </c>
      <c r="T8" s="151">
        <f>T9+T15+T18+T19+T23+T17</f>
        <v>111615.5</v>
      </c>
      <c r="U8" s="151">
        <f>U9+U15+U18+U19+U23+U17</f>
        <v>47784.77000000005</v>
      </c>
      <c r="V8" s="151">
        <f>U8-T8</f>
        <v>-63830.72999999995</v>
      </c>
      <c r="W8" s="205">
        <f aca="true" t="shared" si="8" ref="W8:W15">U8/T8</f>
        <v>0.4281194816132172</v>
      </c>
      <c r="X8" s="365">
        <f aca="true" t="shared" si="9" ref="X8:X22">S8-P8</f>
        <v>-0.04082453624913174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726144.74</v>
      </c>
      <c r="G9" s="150">
        <f>F9-E9</f>
        <v>-40500.26000000001</v>
      </c>
      <c r="H9" s="375">
        <f t="shared" si="0"/>
        <v>0.9471720809501138</v>
      </c>
      <c r="I9" s="158">
        <f t="shared" si="1"/>
        <v>-40500.26000000001</v>
      </c>
      <c r="J9" s="210">
        <f t="shared" si="2"/>
        <v>0.9471720809501138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184236.14</v>
      </c>
      <c r="S9" s="206">
        <f t="shared" si="7"/>
        <v>1.3399764093059237</v>
      </c>
      <c r="T9" s="157">
        <f>E9-листопад!E9</f>
        <v>80979</v>
      </c>
      <c r="U9" s="160">
        <f>F9-листопад!F9</f>
        <v>36703.55000000005</v>
      </c>
      <c r="V9" s="161">
        <f>U9-T9</f>
        <v>-44275.44999999995</v>
      </c>
      <c r="W9" s="210">
        <f t="shared" si="8"/>
        <v>0.45324775559095626</v>
      </c>
      <c r="X9" s="366">
        <f t="shared" si="9"/>
        <v>-0.07473633007485025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664756.61</v>
      </c>
      <c r="G10" s="103">
        <f aca="true" t="shared" si="11" ref="G10:G47">F10-E10</f>
        <v>-41060.390000000014</v>
      </c>
      <c r="H10" s="376">
        <f t="shared" si="0"/>
        <v>0.941825728198669</v>
      </c>
      <c r="I10" s="104">
        <f t="shared" si="1"/>
        <v>-41060.390000000014</v>
      </c>
      <c r="J10" s="109">
        <f t="shared" si="2"/>
        <v>0.941825728198669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188566.68</v>
      </c>
      <c r="S10" s="207">
        <f t="shared" si="7"/>
        <v>1.3959904822010831</v>
      </c>
      <c r="T10" s="105">
        <f>E10-листопад!E10</f>
        <v>79503</v>
      </c>
      <c r="U10" s="144">
        <f>F10-листопад!F10</f>
        <v>33119.25</v>
      </c>
      <c r="V10" s="106">
        <f aca="true" t="shared" si="12" ref="V10:V52">U10-T10</f>
        <v>-46383.75</v>
      </c>
      <c r="W10" s="109">
        <f t="shared" si="8"/>
        <v>0.41657861967472926</v>
      </c>
      <c r="X10" s="364">
        <f t="shared" si="9"/>
        <v>-0.08622691790227477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39027.19</v>
      </c>
      <c r="G11" s="103">
        <f t="shared" si="11"/>
        <v>-2978.8099999999977</v>
      </c>
      <c r="H11" s="376">
        <f t="shared" si="0"/>
        <v>0.9290860829405324</v>
      </c>
      <c r="I11" s="104">
        <f t="shared" si="1"/>
        <v>-2978.8099999999977</v>
      </c>
      <c r="J11" s="109">
        <f t="shared" si="2"/>
        <v>0.9290860829405324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-3374.1399999999994</v>
      </c>
      <c r="S11" s="207">
        <f t="shared" si="7"/>
        <v>0.9204237225577594</v>
      </c>
      <c r="T11" s="105">
        <f>E11-листопад!E11</f>
        <v>0</v>
      </c>
      <c r="U11" s="144">
        <f>F11-листопад!F11</f>
        <v>1544.4500000000044</v>
      </c>
      <c r="V11" s="106">
        <f t="shared" si="12"/>
        <v>1544.4500000000044</v>
      </c>
      <c r="W11" s="109" t="e">
        <f t="shared" si="8"/>
        <v>#DIV/0!</v>
      </c>
      <c r="X11" s="364">
        <f t="shared" si="9"/>
        <v>-0.07025274914725543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11155.28</v>
      </c>
      <c r="G12" s="103">
        <f t="shared" si="11"/>
        <v>2875.2800000000007</v>
      </c>
      <c r="H12" s="376">
        <f t="shared" si="0"/>
        <v>1.3472560386473431</v>
      </c>
      <c r="I12" s="104">
        <f t="shared" si="1"/>
        <v>2875.2800000000007</v>
      </c>
      <c r="J12" s="109">
        <f t="shared" si="2"/>
        <v>1.3472560386473431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491.3600000000006</v>
      </c>
      <c r="S12" s="207">
        <f t="shared" si="7"/>
        <v>1.0460768647926841</v>
      </c>
      <c r="T12" s="105">
        <f>E12-листопад!E12</f>
        <v>780</v>
      </c>
      <c r="U12" s="144">
        <f>F12-листопад!F12</f>
        <v>1684.25</v>
      </c>
      <c r="V12" s="106">
        <f t="shared" si="12"/>
        <v>904.25</v>
      </c>
      <c r="W12" s="109">
        <f t="shared" si="8"/>
        <v>2.159294871794872</v>
      </c>
      <c r="X12" s="364">
        <f t="shared" si="9"/>
        <v>0.2696269289342006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9842.09</v>
      </c>
      <c r="G13" s="103">
        <f t="shared" si="11"/>
        <v>452.09000000000015</v>
      </c>
      <c r="H13" s="376">
        <f t="shared" si="0"/>
        <v>1.0481458998935038</v>
      </c>
      <c r="I13" s="104">
        <f t="shared" si="1"/>
        <v>452.09000000000015</v>
      </c>
      <c r="J13" s="109">
        <f t="shared" si="2"/>
        <v>1.0481458998935038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309.4500000000007</v>
      </c>
      <c r="S13" s="207">
        <f t="shared" si="7"/>
        <v>1.0324621510935061</v>
      </c>
      <c r="T13" s="105">
        <f>E13-листопад!E13</f>
        <v>600</v>
      </c>
      <c r="U13" s="144">
        <f>F13-листопад!F13</f>
        <v>244.5</v>
      </c>
      <c r="V13" s="106">
        <f t="shared" si="12"/>
        <v>-355.5</v>
      </c>
      <c r="W13" s="109">
        <f t="shared" si="8"/>
        <v>0.4075</v>
      </c>
      <c r="X13" s="364">
        <f t="shared" si="9"/>
        <v>0.047425477097635005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1363.58</v>
      </c>
      <c r="G14" s="103">
        <f t="shared" si="11"/>
        <v>211.57999999999993</v>
      </c>
      <c r="H14" s="376">
        <f t="shared" si="0"/>
        <v>1.1836631944444445</v>
      </c>
      <c r="I14" s="104">
        <f t="shared" si="1"/>
        <v>211.57999999999993</v>
      </c>
      <c r="J14" s="109">
        <f t="shared" si="2"/>
        <v>1.1836631944444445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-1757.15</v>
      </c>
      <c r="S14" s="207">
        <f t="shared" si="7"/>
        <v>0.4369426384211386</v>
      </c>
      <c r="T14" s="105">
        <f>E14-листопад!E14</f>
        <v>96</v>
      </c>
      <c r="U14" s="144">
        <f>F14-листопад!F14</f>
        <v>111.1099999999999</v>
      </c>
      <c r="V14" s="106">
        <f t="shared" si="12"/>
        <v>15.1099999999999</v>
      </c>
      <c r="W14" s="109">
        <f t="shared" si="8"/>
        <v>1.1573958333333323</v>
      </c>
      <c r="X14" s="364">
        <f t="shared" si="9"/>
        <v>0.06779823951447256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114478.03</v>
      </c>
      <c r="G19" s="150">
        <f t="shared" si="11"/>
        <v>-11221.970000000001</v>
      </c>
      <c r="H19" s="375">
        <f t="shared" si="14"/>
        <v>0.910724184566428</v>
      </c>
      <c r="I19" s="158">
        <f t="shared" si="1"/>
        <v>-11221.970000000001</v>
      </c>
      <c r="J19" s="158">
        <f t="shared" si="13"/>
        <v>91.0724184566428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12678.309999999998</v>
      </c>
      <c r="S19" s="208">
        <f t="shared" si="7"/>
        <v>1.1245416981500538</v>
      </c>
      <c r="T19" s="157">
        <f>E19-листопад!E19</f>
        <v>8800</v>
      </c>
      <c r="U19" s="160">
        <f>F19-листопад!F19</f>
        <v>3006.0899999999965</v>
      </c>
      <c r="V19" s="161">
        <f t="shared" si="12"/>
        <v>-5793.9100000000035</v>
      </c>
      <c r="W19" s="210">
        <f t="shared" si="15"/>
        <v>0.341601136363636</v>
      </c>
      <c r="X19" s="363">
        <f t="shared" si="9"/>
        <v>-0.1102357648920842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56757.13</v>
      </c>
      <c r="G20" s="253">
        <f t="shared" si="11"/>
        <v>-6642.870000000003</v>
      </c>
      <c r="H20" s="378">
        <f t="shared" si="14"/>
        <v>0.8952228706624605</v>
      </c>
      <c r="I20" s="254">
        <f t="shared" si="1"/>
        <v>-6642.870000000003</v>
      </c>
      <c r="J20" s="254">
        <f t="shared" si="13"/>
        <v>89.52228706624605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-45042.590000000004</v>
      </c>
      <c r="S20" s="256">
        <f t="shared" si="7"/>
        <v>0.5575371916543581</v>
      </c>
      <c r="T20" s="195">
        <f>E20-листопад!E20</f>
        <v>0</v>
      </c>
      <c r="U20" s="179">
        <f>F20-листопад!F20</f>
        <v>310.1100000000006</v>
      </c>
      <c r="V20" s="166">
        <f t="shared" si="12"/>
        <v>310.1100000000006</v>
      </c>
      <c r="W20" s="305" t="e">
        <f t="shared" si="15"/>
        <v>#DIV/0!</v>
      </c>
      <c r="X20" s="363">
        <f t="shared" si="9"/>
        <v>-0.06525430521812836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11461.96</v>
      </c>
      <c r="G21" s="253">
        <f t="shared" si="11"/>
        <v>-738.0400000000009</v>
      </c>
      <c r="H21" s="378">
        <f t="shared" si="14"/>
        <v>0.9395049180327868</v>
      </c>
      <c r="I21" s="254">
        <f t="shared" si="1"/>
        <v>-738.0400000000009</v>
      </c>
      <c r="J21" s="254">
        <f t="shared" si="13"/>
        <v>93.95049180327868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11461.96</v>
      </c>
      <c r="S21" s="256"/>
      <c r="T21" s="195">
        <f>E21-листопад!E21</f>
        <v>1000</v>
      </c>
      <c r="U21" s="179">
        <f>F21-листопад!F21</f>
        <v>279.5599999999995</v>
      </c>
      <c r="V21" s="166">
        <f t="shared" si="12"/>
        <v>-720.4400000000005</v>
      </c>
      <c r="W21" s="305">
        <f t="shared" si="15"/>
        <v>0.2795599999999995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46258.95</v>
      </c>
      <c r="G22" s="253">
        <f t="shared" si="11"/>
        <v>-3841.050000000003</v>
      </c>
      <c r="H22" s="378">
        <f t="shared" si="14"/>
        <v>0.9233323353293412</v>
      </c>
      <c r="I22" s="254">
        <f t="shared" si="1"/>
        <v>-3841.050000000003</v>
      </c>
      <c r="J22" s="254">
        <f t="shared" si="13"/>
        <v>92.33323353293412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46258.95</v>
      </c>
      <c r="S22" s="256"/>
      <c r="T22" s="195">
        <f>E22-листопад!E22</f>
        <v>7800</v>
      </c>
      <c r="U22" s="179">
        <f>F22-листопад!F22</f>
        <v>2416.4300000000003</v>
      </c>
      <c r="V22" s="166">
        <f t="shared" si="12"/>
        <v>-5383.57</v>
      </c>
      <c r="W22" s="305">
        <f t="shared" si="15"/>
        <v>0.309798717948718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412245.8</v>
      </c>
      <c r="G23" s="150">
        <f t="shared" si="11"/>
        <v>10985.700000000012</v>
      </c>
      <c r="H23" s="375">
        <f t="shared" si="14"/>
        <v>1.027378002447789</v>
      </c>
      <c r="I23" s="158">
        <f t="shared" si="1"/>
        <v>10985.700000000012</v>
      </c>
      <c r="J23" s="158">
        <f t="shared" si="13"/>
        <v>102.7378002447789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71742.28999999998</v>
      </c>
      <c r="S23" s="209">
        <f aca="true" t="shared" si="18" ref="S23:S41">F23/Q23</f>
        <v>1.2106947150118952</v>
      </c>
      <c r="T23" s="157">
        <f>E23-листопад!E23</f>
        <v>21836.5</v>
      </c>
      <c r="U23" s="160">
        <f>F23-листопад!F23</f>
        <v>8075.130000000005</v>
      </c>
      <c r="V23" s="161">
        <f t="shared" si="12"/>
        <v>-13761.369999999995</v>
      </c>
      <c r="W23" s="210">
        <f t="shared" si="15"/>
        <v>0.3697996473793879</v>
      </c>
      <c r="X23" s="363">
        <f>S23-P23</f>
        <v>0.032263103543338056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194184.19</v>
      </c>
      <c r="G24" s="150">
        <f t="shared" si="11"/>
        <v>-12566.809999999998</v>
      </c>
      <c r="H24" s="375">
        <f t="shared" si="14"/>
        <v>0.9392176579557052</v>
      </c>
      <c r="I24" s="158">
        <f t="shared" si="1"/>
        <v>-12566.809999999998</v>
      </c>
      <c r="J24" s="210">
        <f aca="true" t="shared" si="19" ref="J24:J41">F24/D24</f>
        <v>0.9392176579557052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11889.140000000014</v>
      </c>
      <c r="S24" s="209">
        <f t="shared" si="18"/>
        <v>1.065219214674233</v>
      </c>
      <c r="T24" s="157">
        <f>E24-листопад!E24</f>
        <v>15189.899999999994</v>
      </c>
      <c r="U24" s="160">
        <f>F24-листопад!F24</f>
        <v>2928.3800000000047</v>
      </c>
      <c r="V24" s="161">
        <f t="shared" si="12"/>
        <v>-12261.51999999999</v>
      </c>
      <c r="W24" s="210">
        <f t="shared" si="15"/>
        <v>0.19278467929347828</v>
      </c>
      <c r="X24" s="363">
        <f aca="true" t="shared" si="20" ref="X24:X99">S24-P24</f>
        <v>-0.068936649678639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24514.49</v>
      </c>
      <c r="G25" s="253">
        <f t="shared" si="11"/>
        <v>1705.4900000000016</v>
      </c>
      <c r="H25" s="378">
        <f t="shared" si="14"/>
        <v>1.074772677451883</v>
      </c>
      <c r="I25" s="254">
        <f t="shared" si="1"/>
        <v>1705.4900000000016</v>
      </c>
      <c r="J25" s="305">
        <f t="shared" si="19"/>
        <v>1.074772677451883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3032.3300000000017</v>
      </c>
      <c r="S25" s="215">
        <f t="shared" si="18"/>
        <v>1.1411557310810458</v>
      </c>
      <c r="T25" s="195">
        <f>E25-листопад!E25</f>
        <v>544.9000000000015</v>
      </c>
      <c r="U25" s="179">
        <f>F25-листопад!F25</f>
        <v>4.260000000002037</v>
      </c>
      <c r="V25" s="166">
        <f t="shared" si="12"/>
        <v>-540.6399999999994</v>
      </c>
      <c r="W25" s="305">
        <f t="shared" si="15"/>
        <v>0.00781794824738856</v>
      </c>
      <c r="X25" s="363">
        <f t="shared" si="20"/>
        <v>0.07939099233969027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1437.33</v>
      </c>
      <c r="G26" s="223">
        <f t="shared" si="11"/>
        <v>-384.97</v>
      </c>
      <c r="H26" s="379">
        <f t="shared" si="14"/>
        <v>0.7887449925917795</v>
      </c>
      <c r="I26" s="299">
        <f t="shared" si="1"/>
        <v>-384.97</v>
      </c>
      <c r="J26" s="341">
        <f t="shared" si="19"/>
        <v>0.7887449925917795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594.6299999999999</v>
      </c>
      <c r="S26" s="228">
        <f t="shared" si="18"/>
        <v>1.70562477750089</v>
      </c>
      <c r="T26" s="237">
        <f>E26-листопад!E26</f>
        <v>55</v>
      </c>
      <c r="U26" s="237">
        <f>F26-листопад!F26</f>
        <v>29.549999999999727</v>
      </c>
      <c r="V26" s="299">
        <f t="shared" si="12"/>
        <v>-25.450000000000273</v>
      </c>
      <c r="W26" s="341">
        <f aca="true" t="shared" si="22" ref="W26:W41">U26/T26*100</f>
        <v>53.727272727272236</v>
      </c>
      <c r="X26" s="363">
        <f t="shared" si="20"/>
        <v>-0.4568292393497091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23077.16</v>
      </c>
      <c r="G27" s="223">
        <f t="shared" si="11"/>
        <v>2090.4600000000028</v>
      </c>
      <c r="H27" s="379">
        <f t="shared" si="14"/>
        <v>1.0996087998589585</v>
      </c>
      <c r="I27" s="299">
        <f t="shared" si="1"/>
        <v>2090.4600000000028</v>
      </c>
      <c r="J27" s="341">
        <f t="shared" si="19"/>
        <v>1.0996087998589585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2437.7000000000007</v>
      </c>
      <c r="S27" s="228">
        <f t="shared" si="18"/>
        <v>1.1181087102085037</v>
      </c>
      <c r="T27" s="237">
        <f>E27-листопад!E27</f>
        <v>489.8999999999978</v>
      </c>
      <c r="U27" s="237">
        <f>F27-листопад!F27</f>
        <v>-25.299999999999272</v>
      </c>
      <c r="V27" s="299">
        <f t="shared" si="12"/>
        <v>-515.1999999999971</v>
      </c>
      <c r="W27" s="341">
        <f t="shared" si="22"/>
        <v>-5.164319248826166</v>
      </c>
      <c r="X27" s="363">
        <f t="shared" si="20"/>
        <v>0.10128462663267368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261.3</v>
      </c>
      <c r="G28" s="385">
        <f t="shared" si="11"/>
        <v>-661</v>
      </c>
      <c r="H28" s="387">
        <f t="shared" si="14"/>
        <v>0.28331345549170556</v>
      </c>
      <c r="I28" s="388">
        <f t="shared" si="1"/>
        <v>-661</v>
      </c>
      <c r="J28" s="389">
        <f t="shared" si="19"/>
        <v>0.28331345549170556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-133.89999999999998</v>
      </c>
      <c r="S28" s="389">
        <f t="shared" si="18"/>
        <v>0.6611842105263158</v>
      </c>
      <c r="T28" s="373">
        <f>E28-листопад!E28</f>
        <v>5</v>
      </c>
      <c r="U28" s="373">
        <f>F28-листопад!F28</f>
        <v>0.4399999999999977</v>
      </c>
      <c r="V28" s="388">
        <f t="shared" si="12"/>
        <v>-4.560000000000002</v>
      </c>
      <c r="W28" s="389">
        <f t="shared" si="22"/>
        <v>8.799999999999955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1176.03</v>
      </c>
      <c r="G29" s="385">
        <f t="shared" si="11"/>
        <v>276.03</v>
      </c>
      <c r="H29" s="387">
        <f t="shared" si="14"/>
        <v>1.3067</v>
      </c>
      <c r="I29" s="388">
        <f t="shared" si="1"/>
        <v>276.03</v>
      </c>
      <c r="J29" s="389">
        <f t="shared" si="19"/>
        <v>1.3067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728.53</v>
      </c>
      <c r="S29" s="389">
        <f t="shared" si="18"/>
        <v>2.628</v>
      </c>
      <c r="T29" s="373">
        <f>E29-листопад!E29</f>
        <v>50</v>
      </c>
      <c r="U29" s="373">
        <f>F29-листопад!F29</f>
        <v>29.1099999999999</v>
      </c>
      <c r="V29" s="388">
        <f t="shared" si="12"/>
        <v>-20.8900000000001</v>
      </c>
      <c r="W29" s="389">
        <f t="shared" si="22"/>
        <v>58.21999999999981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1974.52</v>
      </c>
      <c r="G30" s="385">
        <f t="shared" si="11"/>
        <v>-44.57999999999993</v>
      </c>
      <c r="H30" s="387">
        <f t="shared" si="14"/>
        <v>0.9779208558268536</v>
      </c>
      <c r="I30" s="388">
        <f t="shared" si="1"/>
        <v>-44.57999999999993</v>
      </c>
      <c r="J30" s="389">
        <f t="shared" si="19"/>
        <v>0.9779208558268536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6.509999999999991</v>
      </c>
      <c r="S30" s="389">
        <f t="shared" si="18"/>
        <v>1.0033079100207825</v>
      </c>
      <c r="T30" s="373">
        <f>E30-листопад!E30</f>
        <v>0</v>
      </c>
      <c r="U30" s="373">
        <f>F30-листопад!F30</f>
        <v>-122.34999999999991</v>
      </c>
      <c r="V30" s="388">
        <f t="shared" si="12"/>
        <v>-122.34999999999991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21102.64</v>
      </c>
      <c r="G31" s="385">
        <f t="shared" si="11"/>
        <v>2135.040000000001</v>
      </c>
      <c r="H31" s="387">
        <f t="shared" si="14"/>
        <v>1.1125624749572955</v>
      </c>
      <c r="I31" s="388">
        <f t="shared" si="1"/>
        <v>2135.040000000001</v>
      </c>
      <c r="J31" s="389">
        <f t="shared" si="19"/>
        <v>1.1125624749572955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2431.1899999999987</v>
      </c>
      <c r="S31" s="389">
        <f t="shared" si="18"/>
        <v>1.1302089553837542</v>
      </c>
      <c r="T31" s="373">
        <f>E31-листопад!E31</f>
        <v>489.8999999999978</v>
      </c>
      <c r="U31" s="373">
        <f>F31-листопад!F31</f>
        <v>97.04999999999927</v>
      </c>
      <c r="V31" s="388"/>
      <c r="W31" s="389">
        <f t="shared" si="22"/>
        <v>19.810165339865218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475.35</v>
      </c>
      <c r="G32" s="253">
        <f t="shared" si="11"/>
        <v>-174.64999999999998</v>
      </c>
      <c r="H32" s="378">
        <f t="shared" si="14"/>
        <v>0.7313076923076923</v>
      </c>
      <c r="I32" s="254">
        <f t="shared" si="1"/>
        <v>-174.64999999999998</v>
      </c>
      <c r="J32" s="305">
        <f t="shared" si="19"/>
        <v>0.7313076923076923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-226.5</v>
      </c>
      <c r="S32" s="212">
        <f t="shared" si="18"/>
        <v>0.677281470399658</v>
      </c>
      <c r="T32" s="195">
        <f>E32-листопад!E32</f>
        <v>5</v>
      </c>
      <c r="U32" s="179">
        <f>F32-листопад!F32</f>
        <v>18.970000000000027</v>
      </c>
      <c r="V32" s="166">
        <f t="shared" si="12"/>
        <v>13.970000000000027</v>
      </c>
      <c r="W32" s="305">
        <f>U32/T32</f>
        <v>3.7940000000000054</v>
      </c>
      <c r="X32" s="364">
        <f t="shared" si="20"/>
        <v>-0.24884234523046234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81.11</v>
      </c>
      <c r="G33" s="103">
        <f t="shared" si="11"/>
        <v>-268.89</v>
      </c>
      <c r="H33" s="376">
        <f t="shared" si="14"/>
        <v>0.23174285714285714</v>
      </c>
      <c r="I33" s="104">
        <f t="shared" si="1"/>
        <v>-268.89</v>
      </c>
      <c r="J33" s="109">
        <f t="shared" si="19"/>
        <v>0.23174285714285714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-269.3</v>
      </c>
      <c r="S33" s="109">
        <f t="shared" si="18"/>
        <v>0.2314717045746411</v>
      </c>
      <c r="T33" s="105">
        <f>E33-листопад!E33</f>
        <v>0</v>
      </c>
      <c r="U33" s="144">
        <f>F33-листопад!F33</f>
        <v>14.579999999999998</v>
      </c>
      <c r="V33" s="106">
        <f t="shared" si="12"/>
        <v>14.579999999999998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394.24</v>
      </c>
      <c r="G34" s="103">
        <f t="shared" si="11"/>
        <v>94.24000000000001</v>
      </c>
      <c r="H34" s="376">
        <f t="shared" si="14"/>
        <v>1.3141333333333334</v>
      </c>
      <c r="I34" s="104">
        <f t="shared" si="1"/>
        <v>94.24000000000001</v>
      </c>
      <c r="J34" s="109">
        <f t="shared" si="19"/>
        <v>1.3141333333333334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42.80000000000001</v>
      </c>
      <c r="S34" s="109">
        <f t="shared" si="18"/>
        <v>1.1217846574095152</v>
      </c>
      <c r="T34" s="105">
        <f>E34-листопад!E34</f>
        <v>5</v>
      </c>
      <c r="U34" s="144">
        <f>F34-листопад!F34</f>
        <v>4.389999999999986</v>
      </c>
      <c r="V34" s="106"/>
      <c r="W34" s="109">
        <f>U34/T34</f>
        <v>0.8779999999999972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169194.35</v>
      </c>
      <c r="G35" s="150">
        <f t="shared" si="11"/>
        <v>-14097.649999999994</v>
      </c>
      <c r="H35" s="378">
        <f t="shared" si="14"/>
        <v>0.9230863867490126</v>
      </c>
      <c r="I35" s="254">
        <f t="shared" si="1"/>
        <v>-14097.649999999994</v>
      </c>
      <c r="J35" s="305">
        <f t="shared" si="19"/>
        <v>0.9230863867490126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9083.309999999998</v>
      </c>
      <c r="S35" s="211">
        <f t="shared" si="18"/>
        <v>1.056731315966719</v>
      </c>
      <c r="T35" s="195">
        <f>E35-листопад!E35</f>
        <v>14640</v>
      </c>
      <c r="U35" s="179">
        <f>F35-листопад!F35</f>
        <v>2905.149999999994</v>
      </c>
      <c r="V35" s="166">
        <f t="shared" si="12"/>
        <v>-11734.850000000006</v>
      </c>
      <c r="W35" s="305">
        <f>U35/T35</f>
        <v>0.19843920765027281</v>
      </c>
      <c r="X35" s="364">
        <f t="shared" si="20"/>
        <v>-0.0880492063507925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54724.13</v>
      </c>
      <c r="G36" s="223">
        <f t="shared" si="11"/>
        <v>-3808.8700000000026</v>
      </c>
      <c r="H36" s="379">
        <f t="shared" si="14"/>
        <v>0.9349278184955495</v>
      </c>
      <c r="I36" s="299">
        <f t="shared" si="1"/>
        <v>-3808.8700000000026</v>
      </c>
      <c r="J36" s="341">
        <f t="shared" si="19"/>
        <v>0.9349278184955495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4812.159999999996</v>
      </c>
      <c r="S36" s="228">
        <f t="shared" si="18"/>
        <v>1.0964129446303161</v>
      </c>
      <c r="T36" s="237">
        <f>E36-листопад!E36</f>
        <v>4800</v>
      </c>
      <c r="U36" s="237">
        <f>F36-листопад!F36</f>
        <v>722.0899999999965</v>
      </c>
      <c r="V36" s="299">
        <f t="shared" si="12"/>
        <v>-4077.9100000000035</v>
      </c>
      <c r="W36" s="341">
        <f t="shared" si="22"/>
        <v>15.043541666666593</v>
      </c>
      <c r="X36" s="363">
        <f t="shared" si="20"/>
        <v>-0.07631175447492855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114470.22</v>
      </c>
      <c r="G37" s="223">
        <f t="shared" si="11"/>
        <v>-10288.779999999999</v>
      </c>
      <c r="H37" s="379">
        <f t="shared" si="14"/>
        <v>0.917530759303938</v>
      </c>
      <c r="I37" s="299">
        <f t="shared" si="1"/>
        <v>-10288.779999999999</v>
      </c>
      <c r="J37" s="341">
        <f t="shared" si="19"/>
        <v>0.917530759303938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4271.1600000000035</v>
      </c>
      <c r="S37" s="228">
        <f t="shared" si="18"/>
        <v>1.0387585883218968</v>
      </c>
      <c r="T37" s="237">
        <f>E37-листопад!E37</f>
        <v>9840</v>
      </c>
      <c r="U37" s="237">
        <f>F37-листопад!F37</f>
        <v>2183.0699999999924</v>
      </c>
      <c r="V37" s="299">
        <f t="shared" si="12"/>
        <v>-7656.930000000008</v>
      </c>
      <c r="W37" s="341">
        <f t="shared" si="22"/>
        <v>22.18567073170724</v>
      </c>
      <c r="X37" s="363">
        <f t="shared" si="20"/>
        <v>-0.09336540620219447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51419.11</v>
      </c>
      <c r="G38" s="385">
        <f t="shared" si="11"/>
        <v>-3548.8899999999994</v>
      </c>
      <c r="H38" s="387">
        <f t="shared" si="14"/>
        <v>0.9354371634405473</v>
      </c>
      <c r="I38" s="388">
        <f t="shared" si="1"/>
        <v>-3548.8899999999994</v>
      </c>
      <c r="J38" s="389">
        <f t="shared" si="19"/>
        <v>0.9354371634405473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4812.029999999999</v>
      </c>
      <c r="S38" s="389">
        <f t="shared" si="18"/>
        <v>1.1032467599343276</v>
      </c>
      <c r="T38" s="373">
        <f>E38-листопад!E38</f>
        <v>4600</v>
      </c>
      <c r="U38" s="373">
        <f>F38-листопад!F38</f>
        <v>649.6999999999971</v>
      </c>
      <c r="V38" s="388">
        <f t="shared" si="12"/>
        <v>-3950.300000000003</v>
      </c>
      <c r="W38" s="389">
        <f t="shared" si="22"/>
        <v>14.123913043478197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95192.01</v>
      </c>
      <c r="G39" s="385">
        <f t="shared" si="11"/>
        <v>-8731.990000000005</v>
      </c>
      <c r="H39" s="387">
        <f t="shared" si="14"/>
        <v>0.915977156383511</v>
      </c>
      <c r="I39" s="388">
        <f t="shared" si="1"/>
        <v>-8731.990000000005</v>
      </c>
      <c r="J39" s="389">
        <f t="shared" si="19"/>
        <v>0.915977156383511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3834.6199999999953</v>
      </c>
      <c r="S39" s="389">
        <f t="shared" si="18"/>
        <v>1.0419738348479526</v>
      </c>
      <c r="T39" s="373">
        <f>E39-листопад!E39</f>
        <v>8885</v>
      </c>
      <c r="U39" s="373">
        <f>F39-листопад!F39</f>
        <v>1508.7999999999884</v>
      </c>
      <c r="V39" s="388">
        <f t="shared" si="12"/>
        <v>-7376.200000000012</v>
      </c>
      <c r="W39" s="389">
        <f t="shared" si="22"/>
        <v>16.98142937535159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3305.02</v>
      </c>
      <c r="G40" s="385">
        <f t="shared" si="11"/>
        <v>-259.98</v>
      </c>
      <c r="H40" s="387">
        <f t="shared" si="14"/>
        <v>0.9270743338008415</v>
      </c>
      <c r="I40" s="388">
        <f t="shared" si="1"/>
        <v>-259.98</v>
      </c>
      <c r="J40" s="389">
        <f t="shared" si="19"/>
        <v>0.9270743338008415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0.13000000000010914</v>
      </c>
      <c r="S40" s="389">
        <f t="shared" si="18"/>
        <v>1.000039335651111</v>
      </c>
      <c r="T40" s="373">
        <f>E40-листопад!E40</f>
        <v>200</v>
      </c>
      <c r="U40" s="373">
        <f>F40-листопад!F40</f>
        <v>72.38999999999987</v>
      </c>
      <c r="V40" s="388">
        <f t="shared" si="12"/>
        <v>-127.61000000000013</v>
      </c>
      <c r="W40" s="389">
        <f t="shared" si="22"/>
        <v>36.194999999999936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19278.21</v>
      </c>
      <c r="G41" s="385">
        <f t="shared" si="11"/>
        <v>-1556.7900000000009</v>
      </c>
      <c r="H41" s="387">
        <f t="shared" si="14"/>
        <v>0.9252800575953923</v>
      </c>
      <c r="I41" s="388">
        <f t="shared" si="1"/>
        <v>-1556.7900000000009</v>
      </c>
      <c r="J41" s="389">
        <f t="shared" si="19"/>
        <v>0.9252800575953923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436.52999999999884</v>
      </c>
      <c r="S41" s="389">
        <f t="shared" si="18"/>
        <v>1.023168316201103</v>
      </c>
      <c r="T41" s="373">
        <f>E41-листопад!E41</f>
        <v>955</v>
      </c>
      <c r="U41" s="373">
        <f>F41-листопад!F41</f>
        <v>674.2700000000004</v>
      </c>
      <c r="V41" s="388">
        <f t="shared" si="12"/>
        <v>-280.72999999999956</v>
      </c>
      <c r="W41" s="389">
        <f t="shared" si="22"/>
        <v>70.60418848167544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217950.03</v>
      </c>
      <c r="G47" s="150">
        <f t="shared" si="11"/>
        <v>23555.929999999993</v>
      </c>
      <c r="H47" s="375">
        <f>F47/E47*100</f>
        <v>112.11761570953027</v>
      </c>
      <c r="I47" s="158">
        <f t="shared" si="1"/>
        <v>23555.929999999993</v>
      </c>
      <c r="J47" s="210">
        <f>F47/D47</f>
        <v>1.1211761570953027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59681.42999999999</v>
      </c>
      <c r="S47" s="226">
        <f t="shared" si="23"/>
        <v>1.3770895174406041</v>
      </c>
      <c r="T47" s="157">
        <f>E47-листопад!E47</f>
        <v>6639.100000000006</v>
      </c>
      <c r="U47" s="160">
        <f>F47-листопад!F47</f>
        <v>5149.279999999999</v>
      </c>
      <c r="V47" s="161">
        <f t="shared" si="12"/>
        <v>-1489.820000000007</v>
      </c>
      <c r="W47" s="210">
        <f>U47/T47</f>
        <v>0.7755991022879598</v>
      </c>
      <c r="X47" s="363">
        <f t="shared" si="20"/>
        <v>0.14883514481078364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43963.57</v>
      </c>
      <c r="G49" s="103">
        <f>F49-E49</f>
        <v>2963.5699999999997</v>
      </c>
      <c r="H49" s="376">
        <f>F49/E49</f>
        <v>1.0722821951219512</v>
      </c>
      <c r="I49" s="104">
        <f t="shared" si="1"/>
        <v>2963.5699999999997</v>
      </c>
      <c r="J49" s="109">
        <f>F49/D49</f>
        <v>1.0722821951219512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4789.8499999999985</v>
      </c>
      <c r="S49" s="216">
        <f t="shared" si="23"/>
        <v>1.1222720231828889</v>
      </c>
      <c r="T49" s="105">
        <f>E49-листопад!E49</f>
        <v>1500</v>
      </c>
      <c r="U49" s="144">
        <f>F49-листопад!F49</f>
        <v>649.4599999999991</v>
      </c>
      <c r="V49" s="106">
        <f t="shared" si="12"/>
        <v>-850.5400000000009</v>
      </c>
      <c r="W49" s="109">
        <f>U49/T49</f>
        <v>0.43297333333333277</v>
      </c>
      <c r="X49" s="363">
        <f t="shared" si="20"/>
        <v>0.07565199322402871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173921.48</v>
      </c>
      <c r="G50" s="103">
        <f>F50-E50</f>
        <v>20582.380000000005</v>
      </c>
      <c r="H50" s="376">
        <f>F50/E50</f>
        <v>1.1342278649085589</v>
      </c>
      <c r="I50" s="104">
        <f t="shared" si="1"/>
        <v>20582.380000000005</v>
      </c>
      <c r="J50" s="109">
        <f>F50/D50</f>
        <v>1.1342278649085589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54882.020000000004</v>
      </c>
      <c r="S50" s="216">
        <f t="shared" si="23"/>
        <v>1.4610405658762229</v>
      </c>
      <c r="T50" s="105">
        <f>E50-листопад!E50</f>
        <v>5139.100000000006</v>
      </c>
      <c r="U50" s="144">
        <f>F50-листопад!F50</f>
        <v>4499.830000000016</v>
      </c>
      <c r="V50" s="106">
        <f t="shared" si="12"/>
        <v>-639.2699999999895</v>
      </c>
      <c r="W50" s="109">
        <f>U50/T50</f>
        <v>0.8756066237278923</v>
      </c>
      <c r="X50" s="363">
        <f t="shared" si="20"/>
        <v>0.1729038421377247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66998.98999999999</v>
      </c>
      <c r="G53" s="151">
        <f>G54+G55+G56+G57+G58+G60+G62+G63+G64+G65+G66+G71+G72+G76+G59+G61</f>
        <v>3703.990000000001</v>
      </c>
      <c r="H53" s="205">
        <f aca="true" t="shared" si="25" ref="H53:H72">F53/E53</f>
        <v>1.058519472312189</v>
      </c>
      <c r="I53" s="153">
        <f>F53-D53</f>
        <v>3703.9899999999907</v>
      </c>
      <c r="J53" s="219">
        <f aca="true" t="shared" si="26" ref="J53:J72">F53/D53</f>
        <v>1.058519472312189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-1753.6900000000023</v>
      </c>
      <c r="S53" s="205">
        <f>F53/Q53</f>
        <v>0.9744927761361447</v>
      </c>
      <c r="T53" s="151">
        <f>T54+T55+T56+T57+T58+T60+T62+T63+T64+T65+T66+T71+T72+T76+T59+T61</f>
        <v>1117.1</v>
      </c>
      <c r="U53" s="151">
        <f>U54+U55+U56+U57+U58+U60+U62+U63+U64+U65+U66+U71+U72+U76+U59+U61</f>
        <v>4309.060000000003</v>
      </c>
      <c r="V53" s="151">
        <f>V54+V55+V56+V57+V58+V60+V62+V63+V64+V65+V66+V71+V72+V76</f>
        <v>3197.5600000000027</v>
      </c>
      <c r="W53" s="205">
        <f>U53/T53</f>
        <v>3.8573628144302243</v>
      </c>
      <c r="X53" s="363">
        <f t="shared" si="20"/>
        <v>0.053874118070742605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687.8</v>
      </c>
      <c r="G58" s="150">
        <f t="shared" si="27"/>
        <v>27.799999999999955</v>
      </c>
      <c r="H58" s="380">
        <f t="shared" si="25"/>
        <v>1.042121212121212</v>
      </c>
      <c r="I58" s="165">
        <f t="shared" si="30"/>
        <v>27.799999999999955</v>
      </c>
      <c r="J58" s="218">
        <f t="shared" si="26"/>
        <v>1.042121212121212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446.72999999999996</v>
      </c>
      <c r="S58" s="218">
        <f t="shared" si="34"/>
        <v>2.853113203633799</v>
      </c>
      <c r="T58" s="157">
        <f>E58-листопад!E58</f>
        <v>22</v>
      </c>
      <c r="U58" s="160">
        <f>F58-листопад!F58</f>
        <v>17.199999999999932</v>
      </c>
      <c r="V58" s="161">
        <f t="shared" si="28"/>
        <v>-4.800000000000068</v>
      </c>
      <c r="W58" s="218">
        <f t="shared" si="35"/>
        <v>0.7818181818181787</v>
      </c>
      <c r="X58" s="363">
        <f t="shared" si="20"/>
        <v>0.11531920189156653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1150.96</v>
      </c>
      <c r="G60" s="150">
        <f t="shared" si="27"/>
        <v>170.96000000000004</v>
      </c>
      <c r="H60" s="380">
        <f t="shared" si="25"/>
        <v>1.1744489795918367</v>
      </c>
      <c r="I60" s="165">
        <f t="shared" si="30"/>
        <v>170.96000000000004</v>
      </c>
      <c r="J60" s="218">
        <f t="shared" si="26"/>
        <v>1.1744489795918367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359.63</v>
      </c>
      <c r="S60" s="218">
        <f t="shared" si="34"/>
        <v>1.4544627399441445</v>
      </c>
      <c r="T60" s="157">
        <f>E60-листопад!E60</f>
        <v>20</v>
      </c>
      <c r="U60" s="160">
        <f>F60-листопад!F60</f>
        <v>53.809999999999945</v>
      </c>
      <c r="V60" s="161">
        <f t="shared" si="28"/>
        <v>33.809999999999945</v>
      </c>
      <c r="W60" s="218">
        <f t="shared" si="35"/>
        <v>2.6904999999999974</v>
      </c>
      <c r="X60" s="363">
        <f t="shared" si="20"/>
        <v>0.21604134811014353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19397.63</v>
      </c>
      <c r="G62" s="150">
        <f t="shared" si="27"/>
        <v>397.630000000001</v>
      </c>
      <c r="H62" s="380">
        <f t="shared" si="25"/>
        <v>1.020927894736842</v>
      </c>
      <c r="I62" s="165">
        <f t="shared" si="30"/>
        <v>397.630000000001</v>
      </c>
      <c r="J62" s="218">
        <f t="shared" si="26"/>
        <v>1.020927894736842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7975.130000000001</v>
      </c>
      <c r="S62" s="218">
        <f t="shared" si="34"/>
        <v>1.6981947909827098</v>
      </c>
      <c r="T62" s="157">
        <f>E62-листопад!E62</f>
        <v>700</v>
      </c>
      <c r="U62" s="160">
        <f>F62-листопад!F62</f>
        <v>956.2800000000025</v>
      </c>
      <c r="V62" s="161">
        <f t="shared" si="28"/>
        <v>256.2800000000025</v>
      </c>
      <c r="W62" s="218">
        <f t="shared" si="35"/>
        <v>1.3661142857142892</v>
      </c>
      <c r="X62" s="363">
        <f t="shared" si="20"/>
        <v>0.03481111840665374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678.94</v>
      </c>
      <c r="G63" s="150">
        <f t="shared" si="27"/>
        <v>148.94000000000005</v>
      </c>
      <c r="H63" s="380">
        <f t="shared" si="25"/>
        <v>1.2810188679245285</v>
      </c>
      <c r="I63" s="165">
        <f t="shared" si="30"/>
        <v>148.94000000000005</v>
      </c>
      <c r="J63" s="218">
        <f t="shared" si="26"/>
        <v>1.2810188679245285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355.69000000000005</v>
      </c>
      <c r="S63" s="218">
        <f t="shared" si="34"/>
        <v>2.100355761794277</v>
      </c>
      <c r="T63" s="157">
        <f>E63-листопад!E63</f>
        <v>25</v>
      </c>
      <c r="U63" s="160">
        <f>F63-листопад!F63</f>
        <v>65.7600000000001</v>
      </c>
      <c r="V63" s="161">
        <f t="shared" si="28"/>
        <v>40.760000000000105</v>
      </c>
      <c r="W63" s="218">
        <f t="shared" si="35"/>
        <v>2.6304000000000043</v>
      </c>
      <c r="X63" s="363">
        <f t="shared" si="20"/>
        <v>0.46075792730085086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818.75</v>
      </c>
      <c r="G66" s="150">
        <f t="shared" si="27"/>
        <v>-168.25</v>
      </c>
      <c r="H66" s="380">
        <f t="shared" si="25"/>
        <v>0.8295339412360689</v>
      </c>
      <c r="I66" s="165">
        <f t="shared" si="30"/>
        <v>-168.25</v>
      </c>
      <c r="J66" s="218">
        <f t="shared" si="26"/>
        <v>0.8295339412360689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-4342.59</v>
      </c>
      <c r="S66" s="218">
        <f t="shared" si="34"/>
        <v>0.15863128567387538</v>
      </c>
      <c r="T66" s="157">
        <f>E66-листопад!E66</f>
        <v>2</v>
      </c>
      <c r="U66" s="160">
        <f>F66-листопад!F66</f>
        <v>33.16999999999996</v>
      </c>
      <c r="V66" s="161">
        <f t="shared" si="28"/>
        <v>31.16999999999996</v>
      </c>
      <c r="W66" s="218">
        <f t="shared" si="35"/>
        <v>16.58499999999998</v>
      </c>
      <c r="X66" s="363">
        <f t="shared" si="20"/>
        <v>-0.03259812374305898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687.9</v>
      </c>
      <c r="G67" s="103">
        <f t="shared" si="27"/>
        <v>-132.10000000000002</v>
      </c>
      <c r="H67" s="376">
        <f t="shared" si="25"/>
        <v>0.8389024390243902</v>
      </c>
      <c r="I67" s="104">
        <f t="shared" si="30"/>
        <v>-132.10000000000002</v>
      </c>
      <c r="J67" s="109">
        <f t="shared" si="26"/>
        <v>0.8389024390243902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-147.31000000000006</v>
      </c>
      <c r="S67" s="371">
        <f t="shared" si="34"/>
        <v>0.8236251960584763</v>
      </c>
      <c r="T67" s="105">
        <f>E67-листопад!E67</f>
        <v>0</v>
      </c>
      <c r="U67" s="144">
        <f>F67-листопад!F67</f>
        <v>26.139999999999986</v>
      </c>
      <c r="V67" s="106">
        <f t="shared" si="28"/>
        <v>26.139999999999986</v>
      </c>
      <c r="W67" s="109" t="e">
        <f t="shared" si="35"/>
        <v>#DIV/0!</v>
      </c>
      <c r="X67" s="363">
        <f t="shared" si="20"/>
        <v>-0.1581638150884208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130.67</v>
      </c>
      <c r="G70" s="103">
        <f t="shared" si="27"/>
        <v>-34.33000000000001</v>
      </c>
      <c r="H70" s="376">
        <f t="shared" si="25"/>
        <v>0.7919393939393938</v>
      </c>
      <c r="I70" s="104">
        <f t="shared" si="30"/>
        <v>-34.33000000000001</v>
      </c>
      <c r="J70" s="109">
        <f t="shared" si="26"/>
        <v>0.7919393939393938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-4195.07</v>
      </c>
      <c r="S70" s="371">
        <f t="shared" si="34"/>
        <v>0.030207548303874017</v>
      </c>
      <c r="T70" s="105">
        <f>E70-листопад!E70</f>
        <v>0</v>
      </c>
      <c r="U70" s="144">
        <f>F70-листопад!F70</f>
        <v>7.029999999999987</v>
      </c>
      <c r="V70" s="106">
        <f t="shared" si="28"/>
        <v>7.029999999999987</v>
      </c>
      <c r="W70" s="109" t="e">
        <f t="shared" si="35"/>
        <v>#DIV/0!</v>
      </c>
      <c r="X70" s="363">
        <f t="shared" si="20"/>
        <v>-0.007936214381816756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7762.93</v>
      </c>
      <c r="G72" s="150">
        <f t="shared" si="27"/>
        <v>412.9300000000003</v>
      </c>
      <c r="H72" s="380">
        <f t="shared" si="25"/>
        <v>1.0561809523809524</v>
      </c>
      <c r="I72" s="165">
        <f t="shared" si="30"/>
        <v>412.9300000000003</v>
      </c>
      <c r="J72" s="218">
        <f t="shared" si="26"/>
        <v>1.0561809523809524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1237.7700000000004</v>
      </c>
      <c r="S72" s="218">
        <f t="shared" si="34"/>
        <v>1.1896919002752424</v>
      </c>
      <c r="T72" s="157">
        <f>E72-листопад!E72</f>
        <v>250</v>
      </c>
      <c r="U72" s="160">
        <f>F72-листопад!F72</f>
        <v>397.6400000000003</v>
      </c>
      <c r="V72" s="161">
        <f t="shared" si="28"/>
        <v>147.64000000000033</v>
      </c>
      <c r="W72" s="218">
        <f t="shared" si="35"/>
        <v>1.5905600000000013</v>
      </c>
      <c r="X72" s="363">
        <f t="shared" si="20"/>
        <v>0.06328273942707918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2043.6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1.448149775365297</v>
      </c>
      <c r="T74" s="157"/>
      <c r="U74" s="179">
        <f>F74-листопад!F74</f>
        <v>94.7199999999998</v>
      </c>
      <c r="V74" s="166">
        <f t="shared" si="28"/>
        <v>94.7199999999998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1321005.59</v>
      </c>
      <c r="G79" s="151">
        <f>F79-E79</f>
        <v>-36485.51000000001</v>
      </c>
      <c r="H79" s="377">
        <f>F79/E79</f>
        <v>0.9731228366801079</v>
      </c>
      <c r="I79" s="153">
        <f>F79-D79</f>
        <v>-36485.51000000001</v>
      </c>
      <c r="J79" s="219">
        <f>F79/D79</f>
        <v>0.9731228366801079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267436.0800000001</v>
      </c>
      <c r="S79" s="219">
        <f>F79/Q79</f>
        <v>1.2538380974977152</v>
      </c>
      <c r="T79" s="151">
        <f>T8+T53+T77+T78</f>
        <v>112733.8</v>
      </c>
      <c r="U79" s="151">
        <f>U8+U53+U77+U78</f>
        <v>52093.950000000055</v>
      </c>
      <c r="V79" s="194">
        <f>U79-T79</f>
        <v>-60639.84999999995</v>
      </c>
      <c r="W79" s="219">
        <f>U79/T79</f>
        <v>0.4620969930934649</v>
      </c>
      <c r="X79" s="363">
        <f t="shared" si="20"/>
        <v>-0.034630377638775744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74458.74-3152.98</f>
        <v>71305.76000000001</v>
      </c>
      <c r="E88" s="180">
        <f>D88</f>
        <v>71305.76000000001</v>
      </c>
      <c r="F88" s="181">
        <v>938.11</v>
      </c>
      <c r="G88" s="162">
        <f t="shared" si="41"/>
        <v>-70367.65000000001</v>
      </c>
      <c r="H88" s="380">
        <f>F88/E88</f>
        <v>0.013156160175559449</v>
      </c>
      <c r="I88" s="167">
        <f>F88-D88</f>
        <v>-70367.65000000001</v>
      </c>
      <c r="J88" s="209">
        <f>F88/D88</f>
        <v>0.013156160175559449</v>
      </c>
      <c r="K88" s="167"/>
      <c r="L88" s="167"/>
      <c r="M88" s="167"/>
      <c r="N88" s="167">
        <v>4618.99</v>
      </c>
      <c r="O88" s="167">
        <f t="shared" si="42"/>
        <v>66686.77</v>
      </c>
      <c r="P88" s="209">
        <f t="shared" si="43"/>
        <v>15.437522055687502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15462.250000000007</v>
      </c>
      <c r="U88" s="160">
        <f>F88-листопад!F88</f>
        <v>0.009999999999990905</v>
      </c>
      <c r="V88" s="167">
        <f t="shared" si="44"/>
        <v>-15462.240000000007</v>
      </c>
      <c r="W88" s="209">
        <f>U88/T88</f>
        <v>6.467364064085693E-07</v>
      </c>
      <c r="X88" s="363">
        <f t="shared" si="20"/>
        <v>-15.234423542809145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16671.88</v>
      </c>
      <c r="G90" s="162">
        <f t="shared" si="41"/>
        <v>-62328.119999999995</v>
      </c>
      <c r="H90" s="380">
        <f>F90/E90</f>
        <v>0.21103645569620255</v>
      </c>
      <c r="I90" s="167">
        <f t="shared" si="45"/>
        <v>-62328.119999999995</v>
      </c>
      <c r="J90" s="209">
        <f>F90/D90</f>
        <v>0.21103645569620255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4078.6900000000005</v>
      </c>
      <c r="S90" s="209">
        <f t="shared" si="40"/>
        <v>1.3238806053112833</v>
      </c>
      <c r="T90" s="157">
        <f>E90-листопад!E90</f>
        <v>23700</v>
      </c>
      <c r="U90" s="160">
        <f>F90-листопад!F90</f>
        <v>965.3400000000001</v>
      </c>
      <c r="V90" s="167">
        <f t="shared" si="44"/>
        <v>-22734.66</v>
      </c>
      <c r="W90" s="209">
        <f>U90/T90</f>
        <v>0.04073164556962026</v>
      </c>
      <c r="X90" s="363">
        <f t="shared" si="20"/>
        <v>-4.949351196956449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204317.76</v>
      </c>
      <c r="E92" s="183">
        <f>E88+E89+E90+E91</f>
        <v>204317.76</v>
      </c>
      <c r="F92" s="184">
        <f>F88+F89+F90+F91</f>
        <v>25605.29</v>
      </c>
      <c r="G92" s="185">
        <f t="shared" si="41"/>
        <v>-178712.47</v>
      </c>
      <c r="H92" s="383">
        <f>F92/E92</f>
        <v>0.12532092168590728</v>
      </c>
      <c r="I92" s="187">
        <f t="shared" si="45"/>
        <v>-178712.47</v>
      </c>
      <c r="J92" s="214">
        <f>F92/D92</f>
        <v>0.12532092168590728</v>
      </c>
      <c r="K92" s="187"/>
      <c r="L92" s="187"/>
      <c r="M92" s="187"/>
      <c r="N92" s="187">
        <v>27660.95</v>
      </c>
      <c r="O92" s="187">
        <f t="shared" si="42"/>
        <v>176656.81</v>
      </c>
      <c r="P92" s="214">
        <f t="shared" si="43"/>
        <v>7.386505524936779</v>
      </c>
      <c r="Q92" s="187">
        <f t="shared" si="38"/>
        <v>27660.95</v>
      </c>
      <c r="R92" s="167">
        <f t="shared" si="39"/>
        <v>-2055.66</v>
      </c>
      <c r="S92" s="209">
        <f t="shared" si="40"/>
        <v>0.9256836804231235</v>
      </c>
      <c r="T92" s="185">
        <f>T88+T89+T90+T91</f>
        <v>59533.25000000001</v>
      </c>
      <c r="U92" s="189">
        <f>U88+U89+U90+U91</f>
        <v>1089.6600000000005</v>
      </c>
      <c r="V92" s="187">
        <f t="shared" si="44"/>
        <v>-58443.590000000004</v>
      </c>
      <c r="W92" s="214">
        <f>U92/T92</f>
        <v>0.018303385083125824</v>
      </c>
      <c r="X92" s="363">
        <f t="shared" si="20"/>
        <v>-6.460821844513656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8033.06</v>
      </c>
      <c r="G95" s="162">
        <f t="shared" si="41"/>
        <v>-326.9399999999996</v>
      </c>
      <c r="H95" s="380">
        <f>F95/E95</f>
        <v>0.9608923444976077</v>
      </c>
      <c r="I95" s="167">
        <f t="shared" si="45"/>
        <v>-326.9399999999996</v>
      </c>
      <c r="J95" s="209">
        <f>F95/D95</f>
        <v>0.9608923444976077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-319.6199999999999</v>
      </c>
      <c r="S95" s="209">
        <f t="shared" si="40"/>
        <v>0.961734437330294</v>
      </c>
      <c r="T95" s="157">
        <f>E95-листопад!E95</f>
        <v>0.5</v>
      </c>
      <c r="U95" s="160">
        <f>F95-листопад!F95</f>
        <v>0.11000000000058208</v>
      </c>
      <c r="V95" s="167">
        <f t="shared" si="44"/>
        <v>-0.3899999999994179</v>
      </c>
      <c r="W95" s="209">
        <f>U95/T95</f>
        <v>0.22000000000116415</v>
      </c>
      <c r="X95" s="363">
        <f t="shared" si="20"/>
        <v>-0.03914192809972372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8082.330000000001</v>
      </c>
      <c r="G97" s="185">
        <f t="shared" si="41"/>
        <v>-317.66999999999916</v>
      </c>
      <c r="H97" s="383">
        <f>F97/E97</f>
        <v>0.962182142857143</v>
      </c>
      <c r="I97" s="187">
        <f t="shared" si="45"/>
        <v>-317.66999999999916</v>
      </c>
      <c r="J97" s="214">
        <f>F97/D97</f>
        <v>0.962182142857143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-341.8199999999988</v>
      </c>
      <c r="S97" s="209">
        <f t="shared" si="40"/>
        <v>0.9594237994337709</v>
      </c>
      <c r="T97" s="185">
        <f>T93+T96+T94+T95</f>
        <v>6.5</v>
      </c>
      <c r="U97" s="189">
        <f>U93+U96+U94+U95</f>
        <v>0.11000000000058208</v>
      </c>
      <c r="V97" s="187">
        <f t="shared" si="44"/>
        <v>-6.389999999999418</v>
      </c>
      <c r="W97" s="214">
        <f>U97/T97</f>
        <v>0.016923076923166473</v>
      </c>
      <c r="X97" s="363">
        <f t="shared" si="20"/>
        <v>-0.03770944249568198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29.16</v>
      </c>
      <c r="G98" s="162">
        <f t="shared" si="41"/>
        <v>-8.84</v>
      </c>
      <c r="H98" s="380">
        <f>F98/E98</f>
        <v>0.7673684210526316</v>
      </c>
      <c r="I98" s="167">
        <f t="shared" si="45"/>
        <v>-8.84</v>
      </c>
      <c r="J98" s="209">
        <f>F98/D98</f>
        <v>0.7673684210526316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-6.169999999999998</v>
      </c>
      <c r="S98" s="209">
        <f t="shared" si="40"/>
        <v>0.8253608831021795</v>
      </c>
      <c r="T98" s="157">
        <f>E98-листопад!E98</f>
        <v>0</v>
      </c>
      <c r="U98" s="160">
        <f>F98-листопад!F98</f>
        <v>0.129999999999999</v>
      </c>
      <c r="V98" s="167">
        <f t="shared" si="44"/>
        <v>0.129999999999999</v>
      </c>
      <c r="W98" s="209" t="e">
        <f>U98/T98</f>
        <v>#DIV/0!</v>
      </c>
      <c r="X98" s="363">
        <f t="shared" si="20"/>
        <v>-0.25021228417775254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212755.76</v>
      </c>
      <c r="E100" s="308">
        <f>E86+E87+E92+E97+E98</f>
        <v>212755.76</v>
      </c>
      <c r="F100" s="308">
        <f>F86+F87+F92+F97+F98</f>
        <v>33749.72</v>
      </c>
      <c r="G100" s="309">
        <f>F100-E100</f>
        <v>-179006.04</v>
      </c>
      <c r="H100" s="384">
        <f>F100/E100</f>
        <v>0.1586312868803176</v>
      </c>
      <c r="I100" s="301">
        <f>F100-D100</f>
        <v>-179006.04</v>
      </c>
      <c r="J100" s="302">
        <f>F100/D100</f>
        <v>0.1586312868803176</v>
      </c>
      <c r="K100" s="301"/>
      <c r="L100" s="301"/>
      <c r="M100" s="301"/>
      <c r="N100" s="301">
        <v>36110.25</v>
      </c>
      <c r="O100" s="301">
        <f>D100-N100</f>
        <v>176645.51</v>
      </c>
      <c r="P100" s="302">
        <f>D100/N100</f>
        <v>5.891838466917288</v>
      </c>
      <c r="Q100" s="308">
        <f>N100</f>
        <v>36110.25</v>
      </c>
      <c r="R100" s="301">
        <f>F100-Q100</f>
        <v>-2360.529999999999</v>
      </c>
      <c r="S100" s="302">
        <f t="shared" si="40"/>
        <v>0.934629918098047</v>
      </c>
      <c r="T100" s="308">
        <f>T86+T87+T92+T97+T98</f>
        <v>59539.75000000001</v>
      </c>
      <c r="U100" s="308">
        <f>U86+U87+U92+U97+U98</f>
        <v>1089.9000000000012</v>
      </c>
      <c r="V100" s="301">
        <f>U100-T100</f>
        <v>-58449.850000000006</v>
      </c>
      <c r="W100" s="302">
        <f>U100/T100</f>
        <v>0.018305417809110738</v>
      </c>
      <c r="X100" s="363">
        <f>S100-P100</f>
        <v>-4.957208548819241</v>
      </c>
    </row>
    <row r="101" spans="2:24" ht="17.25">
      <c r="B101" s="311" t="s">
        <v>182</v>
      </c>
      <c r="C101" s="307"/>
      <c r="D101" s="308">
        <f>D79+D100</f>
        <v>1570246.86</v>
      </c>
      <c r="E101" s="308">
        <f>E79+E100</f>
        <v>1570246.86</v>
      </c>
      <c r="F101" s="308">
        <f>F79+F100</f>
        <v>1354755.31</v>
      </c>
      <c r="G101" s="309">
        <f>F101-E101</f>
        <v>-215491.55000000005</v>
      </c>
      <c r="H101" s="384">
        <f>F101/E101</f>
        <v>0.8627658137778412</v>
      </c>
      <c r="I101" s="301">
        <f>F101-D101</f>
        <v>-215491.55000000005</v>
      </c>
      <c r="J101" s="302">
        <f>F101/D101</f>
        <v>0.8627658137778412</v>
      </c>
      <c r="K101" s="301"/>
      <c r="L101" s="301"/>
      <c r="M101" s="301"/>
      <c r="N101" s="301">
        <v>1089679.76</v>
      </c>
      <c r="O101" s="301">
        <f>D101-N101</f>
        <v>480567.1000000001</v>
      </c>
      <c r="P101" s="302">
        <f>D101/N101</f>
        <v>1.441016817638239</v>
      </c>
      <c r="Q101" s="301">
        <f>Q79+Q100</f>
        <v>1089679.76</v>
      </c>
      <c r="R101" s="301">
        <f>R79+R100</f>
        <v>265075.55000000005</v>
      </c>
      <c r="S101" s="302">
        <f t="shared" si="40"/>
        <v>1.2432600473372104</v>
      </c>
      <c r="T101" s="309">
        <f>T79+T100</f>
        <v>172273.55000000002</v>
      </c>
      <c r="U101" s="309">
        <f>U79+U100</f>
        <v>53183.85000000006</v>
      </c>
      <c r="V101" s="301">
        <f>U101-T101</f>
        <v>-119089.69999999995</v>
      </c>
      <c r="W101" s="302">
        <f>U101/T101</f>
        <v>0.3087174438560072</v>
      </c>
      <c r="X101" s="363">
        <f>S101-P101</f>
        <v>-0.19775677030102856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9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6737.7611111111055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43084</v>
      </c>
      <c r="D105" s="29">
        <v>9014.2</v>
      </c>
      <c r="G105" s="4" t="s">
        <v>58</v>
      </c>
      <c r="U105" s="443"/>
      <c r="V105" s="443"/>
      <c r="X105" s="363"/>
    </row>
    <row r="106" spans="3:24" ht="15">
      <c r="C106" s="81">
        <v>43083</v>
      </c>
      <c r="D106" s="29">
        <v>4872.3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43082</v>
      </c>
      <c r="D107" s="29">
        <v>2529.9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104.70339999999999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1867.98</v>
      </c>
      <c r="G112" s="68">
        <f>G60+G63+G64</f>
        <v>337.9800000000001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1256659.94</v>
      </c>
      <c r="G114" s="29">
        <f>F114-E114</f>
        <v>-38131.66000000015</v>
      </c>
      <c r="H114" s="230">
        <f>F114/E114</f>
        <v>0.9705499634072385</v>
      </c>
      <c r="I114" s="29">
        <f>F114-D114</f>
        <v>-38131.66000000015</v>
      </c>
      <c r="J114" s="230">
        <f>F114/D114</f>
        <v>0.9705499634072385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64321.780000000006</v>
      </c>
      <c r="G115" s="29">
        <f>G55+G56+G58+G60+G62+G63+G64+G65+G66+G72+G76+G59</f>
        <v>1650.160000000001</v>
      </c>
      <c r="H115" s="230">
        <f>F115/E115</f>
        <v>1.0262503490143835</v>
      </c>
      <c r="I115" s="29">
        <f>I55+I56+I58+I60+I62+I63+I64+I65+I66+I72+I76+I59</f>
        <v>1650.160000000001</v>
      </c>
      <c r="J115" s="230">
        <f>F115/D115</f>
        <v>1.0262503490143835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1320981.72</v>
      </c>
      <c r="G116" s="29">
        <f>SUM(G114:G115)</f>
        <v>-36481.500000000146</v>
      </c>
      <c r="H116" s="230">
        <f>F116/E116</f>
        <v>0.9731217403930154</v>
      </c>
      <c r="I116" s="29">
        <f>SUM(I114:I115)</f>
        <v>-36481.500000000146</v>
      </c>
      <c r="J116" s="230">
        <f>F116/D116</f>
        <v>0.9731217403930154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285163.98</v>
      </c>
      <c r="E123" s="191">
        <f>E100+E122</f>
        <v>230857.82</v>
      </c>
      <c r="F123" s="191">
        <f>F100+F122</f>
        <v>54004.04</v>
      </c>
      <c r="G123" s="192">
        <f>F123-E123</f>
        <v>-176853.78</v>
      </c>
      <c r="H123" s="193">
        <f>F123/E123*100</f>
        <v>23.392770493977636</v>
      </c>
      <c r="I123" s="194">
        <f>F123-D123</f>
        <v>-231159.93999999997</v>
      </c>
      <c r="J123" s="194">
        <f>F123/D123*100</f>
        <v>18.93788970121682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50964.17</v>
      </c>
      <c r="S123" s="269">
        <f>F123/Q123</f>
        <v>17.765246540148098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1642655.08</v>
      </c>
      <c r="E124" s="191">
        <f>E123+E79</f>
        <v>1588348.9200000002</v>
      </c>
      <c r="F124" s="191">
        <f>F123+F79</f>
        <v>1375009.6300000001</v>
      </c>
      <c r="G124" s="192">
        <f>F124-E124</f>
        <v>-213339.29000000004</v>
      </c>
      <c r="H124" s="193">
        <f>F124/E124*100</f>
        <v>86.56848710546546</v>
      </c>
      <c r="I124" s="194">
        <f>F124-D124</f>
        <v>-267645.44999999995</v>
      </c>
      <c r="J124" s="194">
        <f>F124/D124*100</f>
        <v>83.70653381475557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282290</v>
      </c>
      <c r="S124" s="269">
        <f>F124/Q124</f>
        <v>1.25833708139754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687.8</v>
      </c>
      <c r="G140" s="412">
        <f t="shared" si="52"/>
        <v>27.799999999999955</v>
      </c>
      <c r="H140" s="423">
        <f t="shared" si="52"/>
        <v>1.042121212121212</v>
      </c>
      <c r="I140" s="412">
        <f t="shared" si="52"/>
        <v>27.799999999999955</v>
      </c>
      <c r="J140" s="423">
        <f t="shared" si="52"/>
        <v>1.042121212121212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446.72999999999996</v>
      </c>
      <c r="S140" s="423">
        <f t="shared" si="52"/>
        <v>2.853113203633799</v>
      </c>
      <c r="T140" s="400"/>
      <c r="U140" s="400"/>
      <c r="V140" s="400"/>
      <c r="W140" s="400"/>
      <c r="X140" s="363">
        <f t="shared" si="47"/>
        <v>0.11531920189156653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1215.1599999999999</v>
      </c>
      <c r="G145" s="406">
        <f>F145-E145</f>
        <v>262.15999999999985</v>
      </c>
      <c r="H145" s="339">
        <f>F145/E145</f>
        <v>1.2750891920251834</v>
      </c>
      <c r="I145" s="406">
        <f>F145-D145</f>
        <v>262.15999999999985</v>
      </c>
      <c r="J145" s="339">
        <f>F145/D145</f>
        <v>1.2750891920251834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707.4199999999998</v>
      </c>
      <c r="S145" s="429">
        <f>F145/Q145</f>
        <v>2.3932721471619334</v>
      </c>
      <c r="T145" s="403"/>
      <c r="U145" s="403"/>
      <c r="V145" s="403"/>
      <c r="W145" s="403"/>
      <c r="X145" s="366">
        <f t="shared" si="47"/>
        <v>0.5163272541064323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1150.96</v>
      </c>
      <c r="G148" s="412">
        <f t="shared" si="58"/>
        <v>170.96000000000004</v>
      </c>
      <c r="H148" s="410">
        <f t="shared" si="58"/>
        <v>1.1744489795918367</v>
      </c>
      <c r="I148" s="412">
        <f t="shared" si="58"/>
        <v>170.96000000000004</v>
      </c>
      <c r="J148" s="410">
        <f t="shared" si="58"/>
        <v>1.1744489795918367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359.63</v>
      </c>
      <c r="S148" s="410">
        <f t="shared" si="58"/>
        <v>1.4544627399441445</v>
      </c>
      <c r="T148" s="400"/>
      <c r="U148" s="400"/>
      <c r="V148" s="400"/>
      <c r="W148" s="400"/>
      <c r="X148" s="363">
        <f aca="true" t="shared" si="59" ref="X148:X153">S148-P148</f>
        <v>0.21604134811014353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19397.63</v>
      </c>
      <c r="G150" s="413">
        <f t="shared" si="61"/>
        <v>397.630000000001</v>
      </c>
      <c r="H150" s="411">
        <f t="shared" si="61"/>
        <v>1.020927894736842</v>
      </c>
      <c r="I150" s="413">
        <f t="shared" si="61"/>
        <v>397.630000000001</v>
      </c>
      <c r="J150" s="411">
        <f t="shared" si="61"/>
        <v>1.020927894736842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7975.130000000001</v>
      </c>
      <c r="S150" s="411">
        <f t="shared" si="61"/>
        <v>1.6981947909827098</v>
      </c>
      <c r="T150" s="404"/>
      <c r="U150" s="404"/>
      <c r="V150" s="404"/>
      <c r="W150" s="404"/>
      <c r="X150" s="363">
        <f t="shared" si="59"/>
        <v>0.03481111840665374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678.94</v>
      </c>
      <c r="G151" s="413">
        <f t="shared" si="62"/>
        <v>148.94000000000005</v>
      </c>
      <c r="H151" s="411">
        <f t="shared" si="62"/>
        <v>1.2810188679245285</v>
      </c>
      <c r="I151" s="413">
        <f t="shared" si="62"/>
        <v>148.94000000000005</v>
      </c>
      <c r="J151" s="411">
        <f t="shared" si="62"/>
        <v>1.2810188679245285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355.69000000000005</v>
      </c>
      <c r="S151" s="411">
        <f t="shared" si="62"/>
        <v>2.100355761794277</v>
      </c>
      <c r="T151" s="404"/>
      <c r="U151" s="404"/>
      <c r="V151" s="404"/>
      <c r="W151" s="404"/>
      <c r="X151" s="363">
        <f t="shared" si="59"/>
        <v>0.46075792730085086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21288.99</v>
      </c>
      <c r="G153" s="406">
        <f>F153-E153</f>
        <v>735.9900000000016</v>
      </c>
      <c r="H153" s="339">
        <f>F153/E153</f>
        <v>1.03580937089476</v>
      </c>
      <c r="I153" s="406">
        <f>F153-D153</f>
        <v>735.9900000000016</v>
      </c>
      <c r="J153" s="339">
        <f>F153/D153</f>
        <v>1.03580937089476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8729.550000000001</v>
      </c>
      <c r="S153" s="339">
        <f>F153/Q153</f>
        <v>1.6950588561273434</v>
      </c>
      <c r="T153" s="403"/>
      <c r="U153" s="403"/>
      <c r="V153" s="403"/>
      <c r="W153" s="403"/>
      <c r="X153" s="366">
        <f t="shared" si="59"/>
        <v>0.05860054269935633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7762.93</v>
      </c>
      <c r="G157" s="427">
        <f t="shared" si="64"/>
        <v>412.9300000000003</v>
      </c>
      <c r="H157" s="409">
        <f t="shared" si="64"/>
        <v>1.0561809523809524</v>
      </c>
      <c r="I157" s="427">
        <f t="shared" si="64"/>
        <v>412.9300000000003</v>
      </c>
      <c r="J157" s="409">
        <f t="shared" si="64"/>
        <v>1.0561809523809524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1237.7700000000004</v>
      </c>
      <c r="S157" s="409">
        <f t="shared" si="64"/>
        <v>1.1896919002752424</v>
      </c>
      <c r="T157" s="405"/>
      <c r="U157" s="405"/>
      <c r="V157" s="405"/>
      <c r="W157" s="405"/>
      <c r="X157" s="363">
        <f>S157-P157</f>
        <v>0.06328273942707918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7905.110000000001</v>
      </c>
      <c r="G159" s="408">
        <f>F159-E159</f>
        <v>395.1100000000006</v>
      </c>
      <c r="H159" s="339">
        <f>F159/E159</f>
        <v>1.0526111850865514</v>
      </c>
      <c r="I159" s="406">
        <f>F159-D159</f>
        <v>395.1100000000006</v>
      </c>
      <c r="J159" s="339">
        <f>F159/D159</f>
        <v>1.0526111850865514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1153.2300000000005</v>
      </c>
      <c r="S159" s="339">
        <f>F159/Q159</f>
        <v>1.1708013175589613</v>
      </c>
      <c r="T159" s="403"/>
      <c r="U159" s="403"/>
      <c r="V159" s="403"/>
      <c r="W159" s="403"/>
      <c r="X159" s="366">
        <f>S159-P159</f>
        <v>0.05851851632434224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2017-12-18T09:26:27Z</cp:lastPrinted>
  <dcterms:created xsi:type="dcterms:W3CDTF">2003-07-28T11:27:56Z</dcterms:created>
  <dcterms:modified xsi:type="dcterms:W3CDTF">2017-12-18T09:37:11Z</dcterms:modified>
  <cp:category/>
  <cp:version/>
  <cp:contentType/>
  <cp:contentStatus/>
</cp:coreProperties>
</file>